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20" sheetId="1" r:id="rId1"/>
  </sheets>
  <definedNames>
    <definedName name="_xlnm.Print_Area" localSheetId="0">'2020'!$A$1:$C$33</definedName>
  </definedNames>
  <calcPr calcId="125725"/>
</workbook>
</file>

<file path=xl/calcChain.xml><?xml version="1.0" encoding="utf-8"?>
<calcChain xmlns="http://schemas.openxmlformats.org/spreadsheetml/2006/main">
  <c r="I11" i="1"/>
  <c r="J1"/>
  <c r="O17"/>
  <c r="O18"/>
  <c r="O19"/>
  <c r="J21" l="1"/>
  <c r="O21" s="1"/>
  <c r="I1" l="1"/>
  <c r="J22" l="1"/>
  <c r="O22" s="1"/>
  <c r="I3" l="1"/>
  <c r="D15"/>
  <c r="I10"/>
  <c r="I6"/>
  <c r="I4"/>
  <c r="I2"/>
  <c r="C15"/>
  <c r="C13"/>
  <c r="D13"/>
  <c r="K19"/>
  <c r="K18"/>
  <c r="K17"/>
  <c r="J14"/>
  <c r="K15" s="1"/>
  <c r="K20" l="1"/>
  <c r="C14"/>
  <c r="D14"/>
  <c r="H24" s="1"/>
  <c r="I5" l="1"/>
  <c r="I12" l="1"/>
  <c r="K10" s="1"/>
</calcChain>
</file>

<file path=xl/sharedStrings.xml><?xml version="1.0" encoding="utf-8"?>
<sst xmlns="http://schemas.openxmlformats.org/spreadsheetml/2006/main" count="88" uniqueCount="79">
  <si>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</si>
  <si>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</si>
  <si>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</si>
  <si>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</si>
  <si>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</si>
  <si>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</si>
  <si>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Biztosítás</t>
  </si>
  <si>
    <t>Utiktg</t>
  </si>
  <si>
    <t>Irodaszer, számítástechn, tisztítószer</t>
  </si>
  <si>
    <t>Jogi, számviteli szolgáltatás</t>
  </si>
  <si>
    <t>Bankktg</t>
  </si>
  <si>
    <t>Áthozat előző évről</t>
  </si>
  <si>
    <t>Startalap</t>
  </si>
  <si>
    <t>Eszköz (nyilvántartás+biztosítás+REBISZ)</t>
  </si>
  <si>
    <t>On-line rendszer</t>
  </si>
  <si>
    <t>Képzési kiadások, startkönyv.</t>
  </si>
  <si>
    <t>Internet, honlap</t>
  </si>
  <si>
    <t>EHPU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</si>
  <si>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</si>
  <si>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</si>
  <si>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</si>
  <si>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</si>
  <si>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</si>
  <si>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</si>
  <si>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</si>
  <si>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</si>
  <si>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</si>
  <si>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</si>
  <si>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</si>
  <si>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</si>
  <si>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</si>
  <si>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</si>
  <si>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</si>
  <si>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</si>
  <si>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</si>
  <si>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</si>
  <si>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</si>
  <si>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</si>
  <si>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</si>
  <si>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HFFA személy niylvántartási díj</t>
  </si>
  <si>
    <t>biztosítás külföldre</t>
  </si>
  <si>
    <t>bank</t>
  </si>
  <si>
    <t>kp</t>
  </si>
  <si>
    <t>lekötés</t>
  </si>
  <si>
    <t>összes</t>
  </si>
  <si>
    <t>EURO</t>
  </si>
  <si>
    <t>"a" tétel</t>
  </si>
  <si>
    <t>HFFA tagdíj</t>
  </si>
  <si>
    <t>Eszköz nyilv</t>
  </si>
  <si>
    <t>IPPI, rating</t>
  </si>
  <si>
    <t>"a"-ban</t>
  </si>
  <si>
    <t>balesetbizt</t>
  </si>
  <si>
    <t>Kalocsa</t>
  </si>
  <si>
    <t>Képzési bevétel (startk,törzsk,okttanf)</t>
  </si>
  <si>
    <t>balesetbiztosítás</t>
  </si>
  <si>
    <t>Rating EU 100.000 Euro</t>
  </si>
  <si>
    <t>Rating világ 1 m Euro</t>
  </si>
  <si>
    <t>csak itthon</t>
  </si>
  <si>
    <t>tartozások</t>
  </si>
  <si>
    <t>nem lekötött</t>
  </si>
  <si>
    <t>baleset</t>
  </si>
  <si>
    <t>sporttámogatás</t>
  </si>
  <si>
    <t xml:space="preserve">kiadások  </t>
  </si>
  <si>
    <t>Sporttámogatás vissza, ippi</t>
  </si>
  <si>
    <t>mkk</t>
  </si>
  <si>
    <t xml:space="preserve">Mentés </t>
  </si>
  <si>
    <t>bevizsgáló állomás</t>
  </si>
  <si>
    <t>f</t>
  </si>
  <si>
    <t>Pénzterv 2020. 1000 fő éves 200 féléves befizetésével számolva</t>
  </si>
  <si>
    <t>Bér+ járulékok, székhely bérlet</t>
  </si>
  <si>
    <t>Banki kamat, jóváírás</t>
  </si>
  <si>
    <t>mentés</t>
  </si>
  <si>
    <t>TERV 2021</t>
  </si>
  <si>
    <t>Sporttámogatás, MKK</t>
  </si>
  <si>
    <t>MRLSz tagdíj</t>
  </si>
  <si>
    <t>Posta, postafiók</t>
  </si>
  <si>
    <t>Rating világ 1 m Euro +acro</t>
  </si>
  <si>
    <t>starthely maradványok</t>
  </si>
  <si>
    <t>licence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</si>
</sst>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0" fontId="0" fillId="0" borderId="0" xfId="0" applyFill="1" applyBorder="1"/>
    <xf numFmtId="164" fontId="4" fillId="8" borderId="1" xfId="1" applyNumberFormat="1" applyFont="1" applyFill="1" applyBorder="1"/>
    <xf numFmtId="0" fontId="0" fillId="0" borderId="0" xfId="0" applyFill="1"/>
    <xf numFmtId="164" fontId="1" fillId="0" borderId="1" xfId="1" applyNumberFormat="1" applyFont="1" applyFill="1" applyBorder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3" borderId="4" xfId="0" applyFill="1" applyBorder="1"/>
    <xf numFmtId="0" fontId="0" fillId="3" borderId="1" xfId="0" applyFill="1" applyBorder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164" fontId="0" fillId="11" borderId="0" xfId="0" applyNumberFormat="1" applyFill="1"/>
    <xf numFmtId="0" fontId="0" fillId="11" borderId="0" xfId="0" applyFill="1"/>
    <xf numFmtId="164" fontId="0" fillId="0" borderId="0" xfId="0" applyNumberFormat="1" applyFill="1"/>
    <xf numFmtId="164" fontId="0" fillId="5" borderId="0" xfId="0" applyNumberFormat="1" applyFill="1"/>
    <xf numFmtId="164" fontId="4" fillId="12" borderId="1" xfId="1" applyNumberFormat="1" applyFont="1" applyFill="1" applyBorder="1"/>
    <xf numFmtId="0" fontId="0" fillId="0" borderId="0" xfId="0" applyAlignment="1"/>
    <xf numFmtId="0" fontId="12" fillId="0" borderId="0" xfId="0" applyFont="1" applyAlignment="1"/>
    <xf numFmtId="0" fontId="3" fillId="0" borderId="0" xfId="0" applyFont="1" applyBorder="1" applyAlignment="1">
      <alignment horizontal="center" vertical="center" textRotation="255" shrinkToFit="1"/>
    </xf>
    <xf numFmtId="164" fontId="4" fillId="3" borderId="0" xfId="1" applyNumberFormat="1" applyFont="1" applyFill="1" applyBorder="1"/>
    <xf numFmtId="164" fontId="4" fillId="3" borderId="6" xfId="1" applyNumberFormat="1" applyFont="1" applyFill="1" applyBorder="1"/>
    <xf numFmtId="3" fontId="7" fillId="0" borderId="1" xfId="0" applyNumberFormat="1" applyFont="1" applyFill="1" applyBorder="1" applyAlignment="1">
      <alignment horizontal="center"/>
    </xf>
    <xf numFmtId="164" fontId="4" fillId="13" borderId="1" xfId="1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" fontId="0" fillId="0" borderId="0" xfId="0" applyNumberFormat="1" applyFill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/>
    <xf numFmtId="164" fontId="7" fillId="14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9" fontId="7" fillId="3" borderId="4" xfId="0" applyNumberFormat="1" applyFont="1" applyFill="1" applyBorder="1" applyAlignment="1">
      <alignment horizontal="center"/>
    </xf>
    <xf numFmtId="0" fontId="0" fillId="0" borderId="5" xfId="0" applyFill="1" applyBorder="1"/>
    <xf numFmtId="164" fontId="4" fillId="5" borderId="3" xfId="1" applyNumberFormat="1" applyFont="1" applyFill="1" applyBorder="1"/>
    <xf numFmtId="164" fontId="4" fillId="0" borderId="4" xfId="1" applyNumberFormat="1" applyFont="1" applyFill="1" applyBorder="1"/>
    <xf numFmtId="0" fontId="0" fillId="0" borderId="1" xfId="0" applyFill="1" applyBorder="1" applyAlignment="1">
      <alignment horizontal="center"/>
    </xf>
    <xf numFmtId="0" fontId="0" fillId="13" borderId="1" xfId="0" applyFill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B1" zoomScaleNormal="85" workbookViewId="0">
      <selection activeCell="K27" sqref="K27"/>
    </sheetView>
  </sheetViews>
  <sheetFormatPr defaultRowHeight="12.75"/>
  <cols>
    <col min="1" max="1" width="4.42578125" customWidth="1"/>
    <col min="2" max="2" width="30.85546875" customWidth="1"/>
    <col min="3" max="4" width="13.7109375" customWidth="1"/>
    <col min="5" max="5" width="2" customWidth="1"/>
    <col min="6" max="6" width="9.7109375" style="59" customWidth="1"/>
    <col min="7" max="7" width="13" style="18" customWidth="1"/>
    <col min="8" max="8" width="12.42578125" style="18" customWidth="1"/>
    <col min="9" max="9" width="14" style="20" customWidth="1"/>
    <col min="10" max="10" width="13" style="20" customWidth="1"/>
    <col min="11" max="11" width="15" style="20" customWidth="1"/>
    <col min="13" max="14" width="5.5703125" customWidth="1"/>
    <col min="15" max="15" width="7.7109375" customWidth="1"/>
    <col min="16" max="16" width="6.85546875" customWidth="1"/>
    <col min="17" max="17" width="7.28515625" style="49" customWidth="1"/>
    <col min="18" max="18" width="5.7109375" customWidth="1"/>
    <col min="19" max="19" width="7" customWidth="1"/>
  </cols>
  <sheetData>
    <row r="1" spans="1:17">
      <c r="A1" s="68" t="s">
        <v>68</v>
      </c>
      <c r="B1" s="68"/>
      <c r="C1" s="12" t="s">
        <v>72</v>
      </c>
      <c r="D1" s="25">
        <v>44229</v>
      </c>
      <c r="F1" s="58"/>
      <c r="H1" s="28" t="s">
        <v>46</v>
      </c>
      <c r="I1" s="29">
        <f>D3+F15</f>
        <v>2917000</v>
      </c>
      <c r="J1" s="72">
        <f>I1/15750000</f>
        <v>0.18520634920634921</v>
      </c>
      <c r="K1"/>
    </row>
    <row r="2" spans="1:17">
      <c r="A2" s="69" t="s">
        <v>4</v>
      </c>
      <c r="B2" s="4" t="s">
        <v>11</v>
      </c>
      <c r="C2" s="54">
        <v>5450291</v>
      </c>
      <c r="D2" s="54">
        <v>5450291</v>
      </c>
      <c r="F2" s="61"/>
      <c r="H2" s="5" t="s">
        <v>47</v>
      </c>
      <c r="I2" s="17">
        <f>3000*J2+1500*K2</f>
        <v>2115000</v>
      </c>
      <c r="J2" s="32">
        <v>705</v>
      </c>
      <c r="K2" s="33"/>
    </row>
    <row r="3" spans="1:17">
      <c r="A3" s="69"/>
      <c r="B3" s="36" t="s">
        <v>39</v>
      </c>
      <c r="C3" s="17">
        <v>3300000</v>
      </c>
      <c r="D3" s="22">
        <v>2917000</v>
      </c>
      <c r="E3" t="s">
        <v>18</v>
      </c>
      <c r="F3" s="36"/>
      <c r="G3" s="62"/>
      <c r="H3" s="5" t="s">
        <v>12</v>
      </c>
      <c r="I3" s="14">
        <f>2000*J3+1000*K3</f>
        <v>1398000</v>
      </c>
      <c r="J3" s="30">
        <v>699</v>
      </c>
      <c r="K3" s="31"/>
    </row>
    <row r="4" spans="1:17">
      <c r="A4" s="69"/>
      <c r="B4" s="36" t="s">
        <v>12</v>
      </c>
      <c r="C4" s="14">
        <v>4400000</v>
      </c>
      <c r="D4" s="22" t="s">
        <v>50</v>
      </c>
      <c r="F4" s="36"/>
      <c r="G4" s="62"/>
      <c r="H4" s="6" t="s">
        <v>48</v>
      </c>
      <c r="I4" s="11">
        <f>3000*J4+5000*K4+1500*L4+2500*M5</f>
        <v>2694000</v>
      </c>
      <c r="J4" s="34">
        <v>793</v>
      </c>
      <c r="K4" s="34">
        <v>63</v>
      </c>
      <c r="L4" s="42"/>
    </row>
    <row r="5" spans="1:17">
      <c r="A5" s="69"/>
      <c r="B5" s="36" t="s">
        <v>13</v>
      </c>
      <c r="C5" s="11">
        <v>4100000</v>
      </c>
      <c r="D5" s="22" t="s">
        <v>50</v>
      </c>
      <c r="F5" s="36"/>
      <c r="G5" s="62"/>
      <c r="H5" s="6" t="s">
        <v>49</v>
      </c>
      <c r="I5" s="11">
        <f>K20</f>
        <v>1513000</v>
      </c>
      <c r="J5" s="35"/>
      <c r="K5"/>
      <c r="M5" s="42"/>
      <c r="N5" s="42"/>
    </row>
    <row r="6" spans="1:17">
      <c r="A6" s="69"/>
      <c r="B6" s="36" t="s">
        <v>40</v>
      </c>
      <c r="C6" s="11">
        <v>3000000</v>
      </c>
      <c r="D6" s="22" t="s">
        <v>50</v>
      </c>
      <c r="F6" s="36"/>
      <c r="G6" s="62"/>
      <c r="H6" s="10" t="s">
        <v>51</v>
      </c>
      <c r="I6" s="11">
        <f>1000*J6+500*K6</f>
        <v>294000</v>
      </c>
      <c r="J6" s="34">
        <v>294</v>
      </c>
      <c r="K6" s="42"/>
    </row>
    <row r="7" spans="1:17">
      <c r="A7" s="69"/>
      <c r="B7" s="36" t="s">
        <v>54</v>
      </c>
      <c r="C7" s="11">
        <v>400000</v>
      </c>
      <c r="D7" s="22" t="s">
        <v>50</v>
      </c>
      <c r="F7" s="36"/>
      <c r="G7" s="62"/>
      <c r="H7" s="36" t="s">
        <v>71</v>
      </c>
      <c r="I7" s="19">
        <v>211000</v>
      </c>
      <c r="J7" s="35"/>
      <c r="K7"/>
    </row>
    <row r="8" spans="1:17">
      <c r="A8" s="69"/>
      <c r="B8" s="36" t="s">
        <v>52</v>
      </c>
      <c r="C8" s="14">
        <v>300000</v>
      </c>
      <c r="D8" s="22" t="s">
        <v>50</v>
      </c>
      <c r="F8" s="36"/>
      <c r="G8" s="62"/>
      <c r="H8" s="36" t="s">
        <v>61</v>
      </c>
      <c r="I8" s="19">
        <v>94000</v>
      </c>
      <c r="J8" s="43"/>
      <c r="K8" s="3"/>
    </row>
    <row r="9" spans="1:17">
      <c r="A9" s="69"/>
      <c r="B9" s="36" t="s">
        <v>73</v>
      </c>
      <c r="C9" s="48">
        <v>250000</v>
      </c>
      <c r="D9" s="22" t="s">
        <v>50</v>
      </c>
      <c r="F9" s="36"/>
      <c r="G9" s="62"/>
      <c r="H9" s="36" t="s">
        <v>64</v>
      </c>
      <c r="I9" s="19">
        <v>83000</v>
      </c>
      <c r="J9" s="43"/>
    </row>
    <row r="10" spans="1:17">
      <c r="A10" s="69"/>
      <c r="B10" s="36" t="s">
        <v>53</v>
      </c>
      <c r="C10" s="13">
        <v>1300000</v>
      </c>
      <c r="D10" s="22">
        <v>45300</v>
      </c>
      <c r="E10" t="s">
        <v>19</v>
      </c>
      <c r="F10" s="36"/>
      <c r="G10" s="62"/>
      <c r="H10" s="10" t="s">
        <v>52</v>
      </c>
      <c r="I10" s="74">
        <f>2000*J10</f>
        <v>300000</v>
      </c>
      <c r="J10" s="31">
        <v>150</v>
      </c>
      <c r="K10" s="44">
        <f>I12-I1</f>
        <v>5794000</v>
      </c>
      <c r="L10" s="45" t="s">
        <v>58</v>
      </c>
    </row>
    <row r="11" spans="1:17">
      <c r="A11" s="69"/>
      <c r="B11" s="36" t="s">
        <v>70</v>
      </c>
      <c r="C11" s="15">
        <v>12000</v>
      </c>
      <c r="D11" s="22"/>
      <c r="E11" t="s">
        <v>20</v>
      </c>
      <c r="F11" s="36"/>
      <c r="G11" s="36"/>
      <c r="H11" s="73" t="s">
        <v>78</v>
      </c>
      <c r="I11" s="22">
        <f>3000*J11</f>
        <v>9000</v>
      </c>
      <c r="J11" s="76">
        <v>3</v>
      </c>
    </row>
    <row r="12" spans="1:17">
      <c r="A12" s="69"/>
      <c r="B12" s="7" t="s">
        <v>63</v>
      </c>
      <c r="C12" s="21"/>
      <c r="D12" s="23"/>
      <c r="E12" t="s">
        <v>21</v>
      </c>
      <c r="H12" s="10"/>
      <c r="I12" s="75">
        <f>SUM(I2:I11)</f>
        <v>8711000</v>
      </c>
    </row>
    <row r="13" spans="1:17" ht="15">
      <c r="A13" s="70" t="s">
        <v>0</v>
      </c>
      <c r="B13" s="71"/>
      <c r="C13" s="1">
        <f>SUM(C2:C12)</f>
        <v>22512291</v>
      </c>
      <c r="D13" s="1">
        <f>SUM(D2:D12)</f>
        <v>8412591</v>
      </c>
      <c r="G13" s="26" t="s">
        <v>41</v>
      </c>
      <c r="H13" s="26" t="s">
        <v>42</v>
      </c>
      <c r="I13" s="26" t="s">
        <v>43</v>
      </c>
      <c r="J13" s="26" t="s">
        <v>44</v>
      </c>
    </row>
    <row r="14" spans="1:17" ht="27" customHeight="1">
      <c r="A14" s="8"/>
      <c r="B14" s="9" t="s">
        <v>1</v>
      </c>
      <c r="C14" s="2">
        <f>C13-C15</f>
        <v>4287291</v>
      </c>
      <c r="D14" s="2">
        <f>D13-D15</f>
        <v>7730610</v>
      </c>
      <c r="G14" s="27">
        <v>3067736</v>
      </c>
      <c r="H14" s="27">
        <v>26814</v>
      </c>
      <c r="I14" s="27">
        <v>4636060</v>
      </c>
      <c r="J14" s="27">
        <f>G14+H14+I14</f>
        <v>7730610</v>
      </c>
    </row>
    <row r="15" spans="1:17" ht="15">
      <c r="A15" s="70" t="s">
        <v>2</v>
      </c>
      <c r="B15" s="71"/>
      <c r="C15" s="1">
        <f>SUM(C16:C33)</f>
        <v>18225000</v>
      </c>
      <c r="D15" s="1">
        <f>SUM(D16:D33)</f>
        <v>681981</v>
      </c>
      <c r="F15" s="60"/>
      <c r="H15" s="26" t="s">
        <v>45</v>
      </c>
      <c r="I15"/>
      <c r="J15"/>
      <c r="K15" s="46">
        <f>J14-I14</f>
        <v>3094550</v>
      </c>
      <c r="L15" t="s">
        <v>59</v>
      </c>
    </row>
    <row r="16" spans="1:17">
      <c r="A16" s="65" t="s">
        <v>62</v>
      </c>
      <c r="B16" s="10" t="s">
        <v>5</v>
      </c>
      <c r="C16" s="14">
        <v>4700000</v>
      </c>
      <c r="D16" s="23"/>
      <c r="E16" t="s">
        <v>67</v>
      </c>
      <c r="F16" s="10"/>
      <c r="G16" s="63"/>
      <c r="H16" s="26">
        <v>0</v>
      </c>
      <c r="I16" s="41"/>
      <c r="J16"/>
      <c r="O16" s="20"/>
      <c r="P16" s="57"/>
      <c r="Q16"/>
    </row>
    <row r="17" spans="1:17">
      <c r="A17" s="66"/>
      <c r="B17" s="36" t="s">
        <v>6</v>
      </c>
      <c r="C17" s="11">
        <v>5500000</v>
      </c>
      <c r="D17" s="23">
        <v>56250</v>
      </c>
      <c r="E17" t="s">
        <v>22</v>
      </c>
      <c r="F17" s="36"/>
      <c r="G17" s="62"/>
      <c r="H17" s="40" t="s">
        <v>55</v>
      </c>
      <c r="I17" s="37"/>
      <c r="J17" s="11">
        <v>348</v>
      </c>
      <c r="K17" s="11">
        <f>J17*L17</f>
        <v>348000</v>
      </c>
      <c r="L17" s="11">
        <v>1000</v>
      </c>
      <c r="M17" s="18">
        <v>300</v>
      </c>
      <c r="N17" s="18">
        <v>150</v>
      </c>
      <c r="O17" s="64">
        <f>M17+N17-J17</f>
        <v>102</v>
      </c>
      <c r="P17" s="18"/>
      <c r="Q17" s="56"/>
    </row>
    <row r="18" spans="1:17">
      <c r="A18" s="66"/>
      <c r="B18" s="36" t="s">
        <v>3</v>
      </c>
      <c r="C18" s="11">
        <v>1400000</v>
      </c>
      <c r="D18" s="23">
        <v>102318</v>
      </c>
      <c r="E18" t="s">
        <v>23</v>
      </c>
      <c r="F18" s="36"/>
      <c r="G18" s="62"/>
      <c r="H18" s="40" t="s">
        <v>56</v>
      </c>
      <c r="I18" s="37"/>
      <c r="J18" s="11">
        <v>227</v>
      </c>
      <c r="K18" s="11">
        <f>J18*L18</f>
        <v>1135000</v>
      </c>
      <c r="L18" s="11">
        <v>5000</v>
      </c>
      <c r="M18" s="18">
        <v>50</v>
      </c>
      <c r="N18" s="18">
        <v>300</v>
      </c>
      <c r="O18" s="64">
        <f>M18+N18-J18</f>
        <v>123</v>
      </c>
      <c r="P18" s="18"/>
      <c r="Q18" s="56"/>
    </row>
    <row r="19" spans="1:17">
      <c r="A19" s="66"/>
      <c r="B19" s="36" t="s">
        <v>65</v>
      </c>
      <c r="C19" s="19">
        <v>600000</v>
      </c>
      <c r="D19" s="23">
        <v>25000</v>
      </c>
      <c r="E19" t="s">
        <v>24</v>
      </c>
      <c r="F19" s="36"/>
      <c r="G19" s="62"/>
      <c r="H19" s="39" t="s">
        <v>76</v>
      </c>
      <c r="I19" s="37"/>
      <c r="J19" s="11">
        <v>5</v>
      </c>
      <c r="K19" s="11">
        <f>J19*L19</f>
        <v>30000</v>
      </c>
      <c r="L19" s="11">
        <v>6000</v>
      </c>
      <c r="M19" s="18">
        <v>5</v>
      </c>
      <c r="N19" s="18"/>
      <c r="O19" s="64">
        <f>M19+N19-J19</f>
        <v>0</v>
      </c>
      <c r="P19" s="18"/>
      <c r="Q19" s="56"/>
    </row>
    <row r="20" spans="1:17">
      <c r="A20" s="66"/>
      <c r="B20" s="36" t="s">
        <v>69</v>
      </c>
      <c r="C20" s="17">
        <v>2400000</v>
      </c>
      <c r="D20" s="24">
        <v>177110</v>
      </c>
      <c r="E20" t="s">
        <v>25</v>
      </c>
      <c r="F20" s="36"/>
      <c r="G20" s="62"/>
      <c r="H20" s="39"/>
      <c r="I20"/>
      <c r="J20"/>
      <c r="K20" s="38">
        <f>SUM(K17:K19)</f>
        <v>1513000</v>
      </c>
      <c r="M20" s="18"/>
      <c r="N20" s="18"/>
      <c r="O20" s="64"/>
      <c r="P20" s="18"/>
      <c r="Q20" s="56"/>
    </row>
    <row r="21" spans="1:17">
      <c r="A21" s="66"/>
      <c r="B21" s="36" t="s">
        <v>7</v>
      </c>
      <c r="C21" s="13">
        <v>300000</v>
      </c>
      <c r="D21" s="24"/>
      <c r="E21" t="s">
        <v>26</v>
      </c>
      <c r="F21" s="36"/>
      <c r="G21" s="62"/>
      <c r="J21" s="53">
        <f>J4+K4+L4+M5-J17-J18-J19</f>
        <v>276</v>
      </c>
      <c r="L21" t="s">
        <v>57</v>
      </c>
      <c r="M21" s="18">
        <v>200</v>
      </c>
      <c r="N21" s="18">
        <v>100</v>
      </c>
      <c r="O21" s="64">
        <f>M21+N21-J21</f>
        <v>24</v>
      </c>
      <c r="P21" s="18"/>
      <c r="Q21" s="56"/>
    </row>
    <row r="22" spans="1:17">
      <c r="A22" s="66"/>
      <c r="B22" s="36" t="s">
        <v>15</v>
      </c>
      <c r="C22" s="11">
        <v>1000000</v>
      </c>
      <c r="D22" s="24">
        <v>36370</v>
      </c>
      <c r="E22" t="s">
        <v>27</v>
      </c>
      <c r="F22" s="36"/>
      <c r="G22" s="62"/>
      <c r="J22" s="52">
        <f>J6+K6</f>
        <v>294</v>
      </c>
      <c r="L22" t="s">
        <v>60</v>
      </c>
      <c r="M22" s="18">
        <v>100</v>
      </c>
      <c r="N22" s="18">
        <v>200</v>
      </c>
      <c r="O22" s="64">
        <f>M22+N22-J22</f>
        <v>6</v>
      </c>
      <c r="P22" s="18"/>
      <c r="Q22" s="56"/>
    </row>
    <row r="23" spans="1:17">
      <c r="A23" s="66"/>
      <c r="B23" s="36" t="s">
        <v>38</v>
      </c>
      <c r="C23" s="11">
        <v>100000</v>
      </c>
      <c r="D23" s="23"/>
      <c r="E23" t="s">
        <v>28</v>
      </c>
      <c r="F23" s="36"/>
      <c r="G23" s="62"/>
      <c r="I23" s="20" t="s">
        <v>77</v>
      </c>
    </row>
    <row r="24" spans="1:17">
      <c r="A24" s="66"/>
      <c r="B24" s="36" t="s">
        <v>17</v>
      </c>
      <c r="C24" s="17">
        <v>400000</v>
      </c>
      <c r="D24" s="24"/>
      <c r="E24" t="s">
        <v>29</v>
      </c>
      <c r="F24" s="36"/>
      <c r="G24" s="62"/>
      <c r="H24" s="47">
        <f>J14-D14</f>
        <v>0</v>
      </c>
      <c r="I24" s="10">
        <v>2020</v>
      </c>
      <c r="J24" s="10">
        <v>329000</v>
      </c>
      <c r="Q24" s="50"/>
    </row>
    <row r="25" spans="1:17">
      <c r="A25" s="66"/>
      <c r="B25" s="36" t="s">
        <v>8</v>
      </c>
      <c r="C25" s="17">
        <v>100000</v>
      </c>
      <c r="D25" s="24"/>
      <c r="E25" t="s">
        <v>30</v>
      </c>
      <c r="F25" s="36"/>
      <c r="G25" s="62"/>
      <c r="I25" s="10">
        <v>2019</v>
      </c>
      <c r="J25" s="10">
        <v>-57000</v>
      </c>
    </row>
    <row r="26" spans="1:17">
      <c r="A26" s="66"/>
      <c r="B26" s="36" t="s">
        <v>16</v>
      </c>
      <c r="C26" s="17">
        <v>350000</v>
      </c>
      <c r="D26" s="24">
        <v>5720</v>
      </c>
      <c r="E26" t="s">
        <v>31</v>
      </c>
      <c r="F26" s="36"/>
      <c r="G26" s="62"/>
      <c r="I26" s="10">
        <v>2018</v>
      </c>
      <c r="J26" s="10">
        <v>164000</v>
      </c>
      <c r="Q26" s="50"/>
    </row>
    <row r="27" spans="1:17">
      <c r="A27" s="66"/>
      <c r="B27" s="36" t="s">
        <v>74</v>
      </c>
      <c r="C27" s="17">
        <v>10000</v>
      </c>
      <c r="D27" s="24"/>
      <c r="E27" t="s">
        <v>32</v>
      </c>
      <c r="F27" s="36"/>
      <c r="G27" s="62"/>
      <c r="I27" s="10">
        <v>2017</v>
      </c>
      <c r="J27" s="10">
        <v>37514</v>
      </c>
    </row>
    <row r="28" spans="1:17">
      <c r="A28" s="66"/>
      <c r="B28" s="36" t="s">
        <v>66</v>
      </c>
      <c r="C28" s="55">
        <v>400000</v>
      </c>
      <c r="D28" s="24"/>
      <c r="E28" t="s">
        <v>33</v>
      </c>
      <c r="F28" s="36"/>
      <c r="G28" s="62"/>
      <c r="I28" s="10">
        <v>2016</v>
      </c>
      <c r="J28" s="10">
        <v>113320</v>
      </c>
    </row>
    <row r="29" spans="1:17">
      <c r="A29" s="66"/>
      <c r="B29" s="36" t="s">
        <v>14</v>
      </c>
      <c r="C29" s="11">
        <v>400000</v>
      </c>
      <c r="D29" s="24"/>
      <c r="E29" t="s">
        <v>34</v>
      </c>
      <c r="F29" s="36"/>
      <c r="G29" s="62"/>
      <c r="I29" s="10">
        <v>2015</v>
      </c>
      <c r="J29" s="77">
        <v>-637025</v>
      </c>
    </row>
    <row r="30" spans="1:17">
      <c r="A30" s="66"/>
      <c r="B30" s="36" t="s">
        <v>9</v>
      </c>
      <c r="C30" s="22">
        <v>200000</v>
      </c>
      <c r="D30" s="24"/>
      <c r="E30" t="s">
        <v>35</v>
      </c>
      <c r="F30" s="36"/>
      <c r="G30" s="62"/>
      <c r="I30" s="10">
        <v>2014</v>
      </c>
      <c r="J30" s="77">
        <v>125875</v>
      </c>
    </row>
    <row r="31" spans="1:17">
      <c r="A31" s="66"/>
      <c r="B31" s="36" t="s">
        <v>73</v>
      </c>
      <c r="C31" s="22">
        <v>250000</v>
      </c>
      <c r="D31" s="24">
        <v>276000</v>
      </c>
      <c r="E31" t="s">
        <v>64</v>
      </c>
      <c r="F31" s="36"/>
      <c r="G31" s="62"/>
      <c r="I31" s="10">
        <v>2013</v>
      </c>
      <c r="J31" s="77">
        <v>-134500</v>
      </c>
    </row>
    <row r="32" spans="1:17">
      <c r="A32" s="66"/>
      <c r="B32" s="36" t="s">
        <v>10</v>
      </c>
      <c r="C32" s="16">
        <v>65000</v>
      </c>
      <c r="D32" s="24">
        <v>3213</v>
      </c>
      <c r="E32" t="s">
        <v>36</v>
      </c>
      <c r="F32" s="36"/>
      <c r="G32" s="62"/>
      <c r="I32" s="10">
        <v>2012</v>
      </c>
      <c r="J32" s="77">
        <v>496454</v>
      </c>
    </row>
    <row r="33" spans="1:10">
      <c r="A33" s="67"/>
      <c r="B33" s="36" t="s">
        <v>75</v>
      </c>
      <c r="C33" s="17">
        <v>50000</v>
      </c>
      <c r="D33" s="24"/>
      <c r="E33" t="s">
        <v>37</v>
      </c>
      <c r="F33" s="36"/>
      <c r="G33" s="62"/>
      <c r="I33" s="10">
        <v>2011</v>
      </c>
      <c r="J33" s="77">
        <v>124722</v>
      </c>
    </row>
    <row r="34" spans="1:10">
      <c r="A34" s="51"/>
      <c r="I34" s="10">
        <v>2010</v>
      </c>
      <c r="J34" s="77">
        <v>-346500</v>
      </c>
    </row>
    <row r="35" spans="1:10">
      <c r="I35" s="10">
        <v>2009</v>
      </c>
      <c r="J35" s="77">
        <v>328000</v>
      </c>
    </row>
  </sheetData>
  <mergeCells count="5">
    <mergeCell ref="A16:A33"/>
    <mergeCell ref="A1:B1"/>
    <mergeCell ref="A2:A12"/>
    <mergeCell ref="A13:B13"/>
    <mergeCell ref="A15:B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2020</vt:lpstr>
      <vt:lpstr>'2020'!Nyomtatási_terület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2021-02-02T06:27:10Z</dcterms:modified>
</cp:coreProperties>
</file>