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4890"/>
  </bookViews>
  <sheets>
    <sheet name="2020" sheetId="1" r:id="rId1"/>
  </sheets>
  <definedNames>
    <definedName name="_xlnm.Print_Area" localSheetId="0">'2020'!$A$1:$C$33</definedName>
  </definedNames>
  <calcPr calcId="125725"/>
</workbook>
</file>

<file path=xl/calcChain.xml><?xml version="1.0" encoding="utf-8"?>
<calcChain xmlns="http://schemas.openxmlformats.org/spreadsheetml/2006/main">
  <c r="O18" i="1"/>
  <c r="O19"/>
  <c r="O20"/>
  <c r="O21"/>
  <c r="O17"/>
  <c r="I23"/>
  <c r="O23" s="1"/>
  <c r="J30" l="1"/>
  <c r="J29"/>
  <c r="J28"/>
  <c r="J27"/>
  <c r="I22"/>
  <c r="O22" s="1"/>
  <c r="J31" l="1"/>
  <c r="H4"/>
  <c r="D15"/>
  <c r="H11"/>
  <c r="H8"/>
  <c r="H7"/>
  <c r="H5"/>
  <c r="H3"/>
  <c r="C15"/>
  <c r="C13"/>
  <c r="D13"/>
  <c r="J20"/>
  <c r="J18"/>
  <c r="J19"/>
  <c r="J17"/>
  <c r="H2"/>
  <c r="I2" s="1"/>
  <c r="I14"/>
  <c r="J15" s="1"/>
  <c r="J21" l="1"/>
  <c r="C14"/>
  <c r="D14"/>
  <c r="G24" s="1"/>
  <c r="H6" l="1"/>
  <c r="H12" s="1"/>
  <c r="J11" s="1"/>
  <c r="J32"/>
</calcChain>
</file>

<file path=xl/sharedStrings.xml><?xml version="1.0" encoding="utf-8"?>
<sst xmlns="http://schemas.openxmlformats.org/spreadsheetml/2006/main" count="95" uniqueCount="84">
  <si>
    <t>Bevételek összesen:</t>
  </si>
  <si>
    <t>maradvány:</t>
  </si>
  <si>
    <t>Kiadások összesen:</t>
  </si>
  <si>
    <t>REBISZ</t>
  </si>
  <si>
    <t xml:space="preserve">Bevételek </t>
  </si>
  <si>
    <t>Starthely támogatás</t>
  </si>
  <si>
    <t>Biztosítás</t>
  </si>
  <si>
    <t>Utiktg</t>
  </si>
  <si>
    <t>Irodaszer, számítástechn, tisztítószer</t>
  </si>
  <si>
    <t>Jogi, számviteli szolgáltatás</t>
  </si>
  <si>
    <t>Bankktg</t>
  </si>
  <si>
    <t>Posta</t>
  </si>
  <si>
    <t>Áthozat előző évről</t>
  </si>
  <si>
    <t>Startalap</t>
  </si>
  <si>
    <t>Eszköz (nyilvántartás+biztosítás+REBISZ)</t>
  </si>
  <si>
    <t>On-line rendszer</t>
  </si>
  <si>
    <t>Képzési kiadások, startkönyv.</t>
  </si>
  <si>
    <t>Internet, honlap</t>
  </si>
  <si>
    <t>EHPU</t>
  </si>
  <si>
    <t>a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</si>
  <si>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</si>
  <si>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</si>
  <si>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</si>
  <si>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</si>
  <si>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</si>
  <si>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</si>
  <si>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</si>
  <si>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</si>
  <si>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</si>
  <si>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</si>
  <si>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</si>
  <si>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</si>
  <si>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</si>
  <si>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</si>
  <si>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</si>
  <si>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</si>
  <si>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</si>
  <si>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</si>
  <si>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z</t>
  </si>
  <si>
    <t>Hatósági díjak, audit költségek</t>
  </si>
  <si>
    <t>HFFA személy niylvántartási díj</t>
  </si>
  <si>
    <t>biztosítás külföldre</t>
  </si>
  <si>
    <t>bank</t>
  </si>
  <si>
    <t>kp</t>
  </si>
  <si>
    <t>lekötés</t>
  </si>
  <si>
    <t>összes</t>
  </si>
  <si>
    <t>EURO</t>
  </si>
  <si>
    <t>%</t>
  </si>
  <si>
    <t>"a" tétel</t>
  </si>
  <si>
    <t>HFFA tagdíj</t>
  </si>
  <si>
    <t>Eszköz nyilv</t>
  </si>
  <si>
    <t>IPPI, rating</t>
  </si>
  <si>
    <t>"a"-ban</t>
  </si>
  <si>
    <t>balesetbizt</t>
  </si>
  <si>
    <t>Kalocsa</t>
  </si>
  <si>
    <t>Képzési bevétel (startk,törzsk,okttanf)</t>
  </si>
  <si>
    <t>balesetbiztosítás</t>
  </si>
  <si>
    <t>Rating EU 100.000 Euro</t>
  </si>
  <si>
    <t>Rating világ 1 m Euro</t>
  </si>
  <si>
    <t>Rating világ 1.6 m Euro</t>
  </si>
  <si>
    <t>Rating világ 1,6 m Euro+acro</t>
  </si>
  <si>
    <t>csak itthon</t>
  </si>
  <si>
    <t>tartozások</t>
  </si>
  <si>
    <t>nem lekötött</t>
  </si>
  <si>
    <t>baleset</t>
  </si>
  <si>
    <t>Sporttámogatás</t>
  </si>
  <si>
    <t>sporttámogatás</t>
  </si>
  <si>
    <t xml:space="preserve">kiadások  </t>
  </si>
  <si>
    <t>Sporttámogatás vissza, ippi</t>
  </si>
  <si>
    <t>mkk</t>
  </si>
  <si>
    <t xml:space="preserve">Mentés </t>
  </si>
  <si>
    <t>székhelybérlet, postafiók</t>
  </si>
  <si>
    <t>bevizsgáló állomás</t>
  </si>
  <si>
    <t>f</t>
  </si>
  <si>
    <t>TERV 2020</t>
  </si>
  <si>
    <t>Pénzterv 2020. 1000 fő éves 200 féléves befizetésével számolva</t>
  </si>
  <si>
    <t>Szakbizottsági kiadások</t>
  </si>
  <si>
    <t>szbiz</t>
  </si>
  <si>
    <t>Bér+ járulékok, székhely bérlet</t>
  </si>
  <si>
    <t>Rating terv 2021</t>
  </si>
  <si>
    <t>Banki kamat, jóváírás</t>
  </si>
  <si>
    <t>380000 barter</t>
  </si>
  <si>
    <t>35000 barter</t>
  </si>
  <si>
    <t>482000 barter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</si>
</sst>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3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u/>
      <sz val="12"/>
      <name val="Arial CE"/>
      <family val="2"/>
      <charset val="238"/>
    </font>
    <font>
      <b/>
      <u val="singleAccounting"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164" fontId="7" fillId="0" borderId="1" xfId="1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8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0" fillId="0" borderId="1" xfId="0" applyFill="1" applyBorder="1"/>
    <xf numFmtId="164" fontId="4" fillId="3" borderId="1" xfId="1" applyNumberFormat="1" applyFont="1" applyFill="1" applyBorder="1"/>
    <xf numFmtId="164" fontId="7" fillId="0" borderId="1" xfId="1" applyNumberFormat="1" applyFont="1" applyBorder="1" applyAlignment="1">
      <alignment horizontal="center"/>
    </xf>
    <xf numFmtId="164" fontId="4" fillId="4" borderId="1" xfId="1" applyNumberFormat="1" applyFont="1" applyFill="1" applyBorder="1"/>
    <xf numFmtId="164" fontId="4" fillId="5" borderId="1" xfId="1" applyNumberFormat="1" applyFont="1" applyFill="1" applyBorder="1"/>
    <xf numFmtId="164" fontId="4" fillId="6" borderId="1" xfId="1" applyNumberFormat="1" applyFont="1" applyFill="1" applyBorder="1"/>
    <xf numFmtId="164" fontId="0" fillId="6" borderId="1" xfId="1" applyNumberFormat="1" applyFont="1" applyFill="1" applyBorder="1"/>
    <xf numFmtId="164" fontId="4" fillId="7" borderId="1" xfId="1" applyNumberFormat="1" applyFont="1" applyFill="1" applyBorder="1"/>
    <xf numFmtId="0" fontId="0" fillId="0" borderId="0" xfId="0" applyFill="1" applyBorder="1"/>
    <xf numFmtId="164" fontId="4" fillId="8" borderId="1" xfId="1" applyNumberFormat="1" applyFont="1" applyFill="1" applyBorder="1"/>
    <xf numFmtId="0" fontId="0" fillId="0" borderId="0" xfId="0" applyFill="1"/>
    <xf numFmtId="164" fontId="1" fillId="0" borderId="1" xfId="1" applyNumberFormat="1" applyFont="1" applyFill="1" applyBorder="1"/>
    <xf numFmtId="164" fontId="4" fillId="0" borderId="1" xfId="1" applyNumberFormat="1" applyFont="1" applyFill="1" applyBorder="1"/>
    <xf numFmtId="164" fontId="11" fillId="0" borderId="1" xfId="1" applyNumberFormat="1" applyFont="1" applyFill="1" applyBorder="1"/>
    <xf numFmtId="164" fontId="0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1" xfId="0" applyFont="1" applyFill="1" applyBorder="1"/>
    <xf numFmtId="164" fontId="7" fillId="3" borderId="1" xfId="1" applyNumberFormat="1" applyFont="1" applyFill="1" applyBorder="1"/>
    <xf numFmtId="164" fontId="7" fillId="3" borderId="4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1" xfId="0" applyBorder="1"/>
    <xf numFmtId="16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/>
    <xf numFmtId="0" fontId="0" fillId="3" borderId="4" xfId="0" applyFill="1" applyBorder="1"/>
    <xf numFmtId="0" fontId="0" fillId="3" borderId="1" xfId="0" applyFill="1" applyBorder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164" fontId="0" fillId="11" borderId="0" xfId="0" applyNumberFormat="1" applyFill="1"/>
    <xf numFmtId="0" fontId="0" fillId="11" borderId="0" xfId="0" applyFill="1"/>
    <xf numFmtId="164" fontId="0" fillId="0" borderId="0" xfId="0" applyNumberFormat="1" applyFill="1"/>
    <xf numFmtId="164" fontId="0" fillId="5" borderId="0" xfId="0" applyNumberFormat="1" applyFill="1"/>
    <xf numFmtId="164" fontId="4" fillId="12" borderId="1" xfId="1" applyNumberFormat="1" applyFont="1" applyFill="1" applyBorder="1"/>
    <xf numFmtId="0" fontId="0" fillId="0" borderId="0" xfId="0" applyAlignment="1"/>
    <xf numFmtId="0" fontId="12" fillId="0" borderId="0" xfId="0" applyFont="1" applyAlignment="1"/>
    <xf numFmtId="0" fontId="3" fillId="0" borderId="0" xfId="0" applyFont="1" applyBorder="1" applyAlignment="1">
      <alignment horizontal="center" vertical="center" textRotation="255" shrinkToFit="1"/>
    </xf>
    <xf numFmtId="164" fontId="4" fillId="3" borderId="0" xfId="1" applyNumberFormat="1" applyFont="1" applyFill="1" applyBorder="1"/>
    <xf numFmtId="164" fontId="4" fillId="3" borderId="6" xfId="1" applyNumberFormat="1" applyFont="1" applyFill="1" applyBorder="1"/>
    <xf numFmtId="3" fontId="7" fillId="0" borderId="1" xfId="0" applyNumberFormat="1" applyFont="1" applyFill="1" applyBorder="1" applyAlignment="1">
      <alignment horizontal="center"/>
    </xf>
    <xf numFmtId="164" fontId="4" fillId="13" borderId="1" xfId="1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164" fontId="4" fillId="14" borderId="1" xfId="1" applyNumberFormat="1" applyFont="1" applyFill="1" applyBorder="1"/>
    <xf numFmtId="0" fontId="0" fillId="14" borderId="0" xfId="0" applyFill="1"/>
    <xf numFmtId="165" fontId="4" fillId="14" borderId="1" xfId="1" applyNumberFormat="1" applyFont="1" applyFill="1" applyBorder="1"/>
    <xf numFmtId="165" fontId="0" fillId="14" borderId="0" xfId="0" applyNumberFormat="1" applyFill="1"/>
    <xf numFmtId="0" fontId="0" fillId="13" borderId="0" xfId="0" applyFill="1"/>
    <xf numFmtId="0" fontId="0" fillId="13" borderId="0" xfId="0" applyFill="1" applyBorder="1"/>
    <xf numFmtId="16" fontId="0" fillId="0" borderId="0" xfId="0" applyNumberFormat="1" applyFill="1"/>
    <xf numFmtId="164" fontId="0" fillId="0" borderId="0" xfId="0" applyNumberFormat="1" applyFill="1" applyBorder="1"/>
    <xf numFmtId="0" fontId="0" fillId="14" borderId="1" xfId="0" applyFill="1" applyBorder="1"/>
    <xf numFmtId="0" fontId="3" fillId="0" borderId="3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zoomScaleNormal="85" workbookViewId="0">
      <selection activeCell="J11" sqref="J11"/>
    </sheetView>
  </sheetViews>
  <sheetFormatPr defaultRowHeight="12.75"/>
  <cols>
    <col min="1" max="1" width="5.5703125" customWidth="1"/>
    <col min="2" max="2" width="36.140625" customWidth="1"/>
    <col min="3" max="4" width="13.7109375" customWidth="1"/>
    <col min="5" max="5" width="2" customWidth="1"/>
    <col min="6" max="6" width="13.42578125" style="18" customWidth="1"/>
    <col min="7" max="7" width="12.85546875" style="18" customWidth="1"/>
    <col min="8" max="8" width="13.5703125" style="20" customWidth="1"/>
    <col min="9" max="9" width="13" style="20" customWidth="1"/>
    <col min="10" max="10" width="15" style="20" customWidth="1"/>
    <col min="12" max="12" width="5.5703125" customWidth="1"/>
    <col min="13" max="13" width="5.7109375" customWidth="1"/>
    <col min="14" max="14" width="5.42578125" customWidth="1"/>
    <col min="15" max="15" width="7.28515625" style="52" customWidth="1"/>
    <col min="16" max="16" width="5.7109375" customWidth="1"/>
    <col min="17" max="17" width="7" customWidth="1"/>
  </cols>
  <sheetData>
    <row r="1" spans="1:15">
      <c r="A1" s="72" t="s">
        <v>75</v>
      </c>
      <c r="B1" s="72"/>
      <c r="C1" s="12" t="s">
        <v>74</v>
      </c>
      <c r="D1" s="25">
        <v>44138</v>
      </c>
      <c r="G1" s="28"/>
      <c r="H1" s="21"/>
      <c r="I1" s="29" t="s">
        <v>47</v>
      </c>
      <c r="J1"/>
    </row>
    <row r="2" spans="1:15">
      <c r="A2" s="73" t="s">
        <v>4</v>
      </c>
      <c r="B2" s="4" t="s">
        <v>12</v>
      </c>
      <c r="C2" s="57">
        <v>6141263</v>
      </c>
      <c r="D2" s="57">
        <v>6141263</v>
      </c>
      <c r="G2" s="30" t="s">
        <v>48</v>
      </c>
      <c r="H2" s="31">
        <f>D3</f>
        <v>11748000</v>
      </c>
      <c r="I2" s="32">
        <f>H2*100/13048500</f>
        <v>90.033337165191398</v>
      </c>
      <c r="J2"/>
    </row>
    <row r="3" spans="1:15">
      <c r="A3" s="73"/>
      <c r="B3" s="39" t="s">
        <v>40</v>
      </c>
      <c r="C3" s="17">
        <v>3898500</v>
      </c>
      <c r="D3" s="22">
        <v>11748000</v>
      </c>
      <c r="E3" t="s">
        <v>19</v>
      </c>
      <c r="G3" s="5" t="s">
        <v>49</v>
      </c>
      <c r="H3" s="17">
        <f>3000*I3+1500*J3</f>
        <v>3163500</v>
      </c>
      <c r="I3" s="35">
        <v>1008</v>
      </c>
      <c r="J3" s="36">
        <v>93</v>
      </c>
    </row>
    <row r="4" spans="1:15">
      <c r="A4" s="73"/>
      <c r="B4" s="39" t="s">
        <v>13</v>
      </c>
      <c r="C4" s="14">
        <v>2200000</v>
      </c>
      <c r="D4" s="22" t="s">
        <v>52</v>
      </c>
      <c r="G4" s="5" t="s">
        <v>13</v>
      </c>
      <c r="H4" s="14">
        <f>2000*I4+1000*J4</f>
        <v>2092000</v>
      </c>
      <c r="I4" s="33">
        <v>1000</v>
      </c>
      <c r="J4" s="34">
        <v>92</v>
      </c>
    </row>
    <row r="5" spans="1:15">
      <c r="A5" s="73"/>
      <c r="B5" s="39" t="s">
        <v>14</v>
      </c>
      <c r="C5" s="11">
        <v>4000000</v>
      </c>
      <c r="D5" s="22" t="s">
        <v>52</v>
      </c>
      <c r="G5" s="6" t="s">
        <v>50</v>
      </c>
      <c r="H5" s="11">
        <f>3000*I5+5000*J5+1500*K5+2500*L5</f>
        <v>4126500</v>
      </c>
      <c r="I5" s="37">
        <v>1173</v>
      </c>
      <c r="J5" s="37">
        <v>93</v>
      </c>
      <c r="K5" s="45">
        <v>80</v>
      </c>
      <c r="L5" s="45">
        <v>9</v>
      </c>
    </row>
    <row r="6" spans="1:15">
      <c r="A6" s="73"/>
      <c r="B6" s="39" t="s">
        <v>41</v>
      </c>
      <c r="C6" s="11">
        <v>2000000</v>
      </c>
      <c r="D6" s="22" t="s">
        <v>52</v>
      </c>
      <c r="G6" s="6" t="s">
        <v>51</v>
      </c>
      <c r="H6" s="11">
        <f>J21</f>
        <v>2191000</v>
      </c>
      <c r="I6" s="38"/>
      <c r="J6"/>
    </row>
    <row r="7" spans="1:15">
      <c r="A7" s="73"/>
      <c r="B7" s="39" t="s">
        <v>56</v>
      </c>
      <c r="C7" s="11">
        <v>400000</v>
      </c>
      <c r="D7" s="22" t="s">
        <v>52</v>
      </c>
      <c r="G7" s="10" t="s">
        <v>53</v>
      </c>
      <c r="H7" s="11">
        <f>1000*I7+500*J7</f>
        <v>381000</v>
      </c>
      <c r="I7" s="37">
        <v>376</v>
      </c>
      <c r="J7" s="45">
        <v>10</v>
      </c>
    </row>
    <row r="8" spans="1:15">
      <c r="A8" s="73"/>
      <c r="B8" s="39" t="s">
        <v>54</v>
      </c>
      <c r="C8" s="14">
        <v>350000</v>
      </c>
      <c r="D8" s="22" t="s">
        <v>52</v>
      </c>
      <c r="G8" s="39"/>
      <c r="H8" s="19">
        <f>1000*I8+500*J8</f>
        <v>0</v>
      </c>
      <c r="I8" s="46"/>
      <c r="J8" s="46"/>
    </row>
    <row r="9" spans="1:15">
      <c r="A9" s="73"/>
      <c r="B9" s="39" t="s">
        <v>65</v>
      </c>
      <c r="C9" s="51">
        <v>200000</v>
      </c>
      <c r="D9" s="22" t="s">
        <v>52</v>
      </c>
      <c r="G9" s="39" t="s">
        <v>66</v>
      </c>
      <c r="H9" s="19">
        <v>96000</v>
      </c>
      <c r="I9" s="46"/>
      <c r="J9" s="3"/>
    </row>
    <row r="10" spans="1:15">
      <c r="A10" s="73"/>
      <c r="B10" s="39" t="s">
        <v>55</v>
      </c>
      <c r="C10" s="13">
        <v>500000</v>
      </c>
      <c r="D10" s="22">
        <v>476194</v>
      </c>
      <c r="E10" t="s">
        <v>20</v>
      </c>
      <c r="G10" s="39" t="s">
        <v>69</v>
      </c>
      <c r="H10" s="19">
        <v>150000</v>
      </c>
      <c r="I10" s="46"/>
    </row>
    <row r="11" spans="1:15">
      <c r="A11" s="73"/>
      <c r="B11" s="39" t="s">
        <v>80</v>
      </c>
      <c r="C11" s="15">
        <v>12000</v>
      </c>
      <c r="D11" s="22">
        <v>77007</v>
      </c>
      <c r="E11" t="s">
        <v>21</v>
      </c>
      <c r="F11" s="67"/>
      <c r="G11" s="10" t="s">
        <v>54</v>
      </c>
      <c r="H11" s="14">
        <f>2000*I11</f>
        <v>322000</v>
      </c>
      <c r="I11" s="34">
        <v>161</v>
      </c>
      <c r="J11" s="47">
        <f>H12-H2</f>
        <v>774000</v>
      </c>
      <c r="K11" s="48" t="s">
        <v>62</v>
      </c>
    </row>
    <row r="12" spans="1:15">
      <c r="A12" s="73"/>
      <c r="B12" s="7" t="s">
        <v>68</v>
      </c>
      <c r="C12" s="21"/>
      <c r="D12" s="23">
        <v>72000</v>
      </c>
      <c r="E12" t="s">
        <v>22</v>
      </c>
      <c r="G12" s="10"/>
      <c r="H12" s="22">
        <f>SUM(H3:H11)</f>
        <v>12522000</v>
      </c>
    </row>
    <row r="13" spans="1:15" ht="15">
      <c r="A13" s="74" t="s">
        <v>0</v>
      </c>
      <c r="B13" s="75"/>
      <c r="C13" s="1">
        <f>SUM(C2:C12)</f>
        <v>19701763</v>
      </c>
      <c r="D13" s="1">
        <f>SUM(D2:D12)</f>
        <v>18514464</v>
      </c>
      <c r="F13" s="26" t="s">
        <v>42</v>
      </c>
      <c r="G13" s="26" t="s">
        <v>43</v>
      </c>
      <c r="H13" s="26" t="s">
        <v>44</v>
      </c>
      <c r="I13" s="26" t="s">
        <v>45</v>
      </c>
    </row>
    <row r="14" spans="1:15" ht="27" customHeight="1">
      <c r="A14" s="8"/>
      <c r="B14" s="9" t="s">
        <v>1</v>
      </c>
      <c r="C14" s="2">
        <f>C13-C15</f>
        <v>4766017</v>
      </c>
      <c r="D14" s="2">
        <f>D13-D15</f>
        <v>5661510</v>
      </c>
      <c r="F14" s="27">
        <v>1004688</v>
      </c>
      <c r="G14" s="27">
        <v>20762</v>
      </c>
      <c r="H14" s="27">
        <v>4636060</v>
      </c>
      <c r="I14" s="27">
        <f>F14+G14+H14</f>
        <v>5661510</v>
      </c>
    </row>
    <row r="15" spans="1:15" ht="15">
      <c r="A15" s="74" t="s">
        <v>2</v>
      </c>
      <c r="B15" s="75"/>
      <c r="C15" s="1">
        <f>SUM(C16:C33)</f>
        <v>14935746</v>
      </c>
      <c r="D15" s="1">
        <f>SUM(D16:D33)</f>
        <v>12852954</v>
      </c>
      <c r="G15" s="26" t="s">
        <v>46</v>
      </c>
      <c r="H15"/>
      <c r="I15"/>
      <c r="J15" s="49">
        <f>I14-H14</f>
        <v>1025450</v>
      </c>
      <c r="K15" t="s">
        <v>63</v>
      </c>
    </row>
    <row r="16" spans="1:15">
      <c r="A16" s="69" t="s">
        <v>67</v>
      </c>
      <c r="B16" s="10" t="s">
        <v>5</v>
      </c>
      <c r="C16" s="14">
        <v>2550000</v>
      </c>
      <c r="D16" s="23">
        <v>1455000</v>
      </c>
      <c r="E16" t="s">
        <v>73</v>
      </c>
      <c r="F16" s="18" t="s">
        <v>81</v>
      </c>
      <c r="G16" s="26">
        <v>0</v>
      </c>
      <c r="H16" s="44"/>
      <c r="I16"/>
      <c r="M16" s="20"/>
      <c r="N16" s="66">
        <v>44013</v>
      </c>
      <c r="O16"/>
    </row>
    <row r="17" spans="1:15">
      <c r="A17" s="70"/>
      <c r="B17" s="39" t="s">
        <v>6</v>
      </c>
      <c r="C17" s="11">
        <v>4500000</v>
      </c>
      <c r="D17" s="23">
        <v>5503000</v>
      </c>
      <c r="E17" t="s">
        <v>23</v>
      </c>
      <c r="G17" s="43" t="s">
        <v>57</v>
      </c>
      <c r="H17" s="40"/>
      <c r="I17" s="11">
        <v>491</v>
      </c>
      <c r="J17" s="11">
        <f>I17*K17</f>
        <v>491000</v>
      </c>
      <c r="K17" s="11">
        <v>1000</v>
      </c>
      <c r="L17" s="18">
        <v>300</v>
      </c>
      <c r="M17" s="18">
        <v>50</v>
      </c>
      <c r="N17" s="64">
        <v>150</v>
      </c>
      <c r="O17" s="59">
        <f>L17+M17-I17+N17</f>
        <v>9</v>
      </c>
    </row>
    <row r="18" spans="1:15">
      <c r="A18" s="70"/>
      <c r="B18" s="39" t="s">
        <v>3</v>
      </c>
      <c r="C18" s="11">
        <v>1400000</v>
      </c>
      <c r="D18" s="23">
        <v>959971</v>
      </c>
      <c r="E18" t="s">
        <v>24</v>
      </c>
      <c r="G18" s="43" t="s">
        <v>58</v>
      </c>
      <c r="H18" s="40"/>
      <c r="I18" s="11">
        <v>87</v>
      </c>
      <c r="J18" s="11">
        <f>I18*K18</f>
        <v>261000</v>
      </c>
      <c r="K18" s="11">
        <v>3000</v>
      </c>
      <c r="L18" s="18">
        <v>50</v>
      </c>
      <c r="M18" s="18">
        <v>50</v>
      </c>
      <c r="N18" s="64"/>
      <c r="O18" s="59">
        <f t="shared" ref="O18:O23" si="0">L18+M18-I18+N18</f>
        <v>13</v>
      </c>
    </row>
    <row r="19" spans="1:15">
      <c r="A19" s="70"/>
      <c r="B19" s="39" t="s">
        <v>70</v>
      </c>
      <c r="C19" s="19">
        <v>340000</v>
      </c>
      <c r="D19" s="23">
        <v>183800</v>
      </c>
      <c r="E19" t="s">
        <v>25</v>
      </c>
      <c r="G19" s="42" t="s">
        <v>59</v>
      </c>
      <c r="H19" s="40"/>
      <c r="I19" s="11">
        <v>351</v>
      </c>
      <c r="J19" s="11">
        <f>I19*K19</f>
        <v>1404000</v>
      </c>
      <c r="K19" s="11">
        <v>4000</v>
      </c>
      <c r="L19" s="18">
        <v>95</v>
      </c>
      <c r="M19" s="18">
        <v>250</v>
      </c>
      <c r="N19" s="64">
        <v>50</v>
      </c>
      <c r="O19" s="59">
        <f t="shared" si="0"/>
        <v>44</v>
      </c>
    </row>
    <row r="20" spans="1:15">
      <c r="A20" s="70"/>
      <c r="B20" s="39" t="s">
        <v>78</v>
      </c>
      <c r="C20" s="17">
        <v>2400000</v>
      </c>
      <c r="D20" s="24">
        <v>1772100</v>
      </c>
      <c r="E20" t="s">
        <v>26</v>
      </c>
      <c r="G20" s="42" t="s">
        <v>60</v>
      </c>
      <c r="H20" s="40"/>
      <c r="I20" s="11">
        <v>7</v>
      </c>
      <c r="J20" s="11">
        <f>I20*K20</f>
        <v>35000</v>
      </c>
      <c r="K20" s="11">
        <v>5000</v>
      </c>
      <c r="L20" s="18">
        <v>5</v>
      </c>
      <c r="M20" s="18">
        <v>5</v>
      </c>
      <c r="N20" s="64"/>
      <c r="O20" s="59">
        <f t="shared" si="0"/>
        <v>3</v>
      </c>
    </row>
    <row r="21" spans="1:15">
      <c r="A21" s="70"/>
      <c r="B21" s="39" t="s">
        <v>7</v>
      </c>
      <c r="C21" s="13">
        <v>460746</v>
      </c>
      <c r="D21" s="24">
        <v>291114</v>
      </c>
      <c r="E21" t="s">
        <v>27</v>
      </c>
      <c r="H21"/>
      <c r="I21"/>
      <c r="J21" s="41">
        <f>SUM(J17:J20)</f>
        <v>2191000</v>
      </c>
      <c r="L21" s="18"/>
      <c r="M21" s="18"/>
      <c r="N21" s="64"/>
      <c r="O21" s="59">
        <f t="shared" si="0"/>
        <v>0</v>
      </c>
    </row>
    <row r="22" spans="1:15">
      <c r="A22" s="70"/>
      <c r="B22" s="39" t="s">
        <v>16</v>
      </c>
      <c r="C22" s="11">
        <v>500000</v>
      </c>
      <c r="D22" s="24">
        <v>1045282</v>
      </c>
      <c r="E22" t="s">
        <v>28</v>
      </c>
      <c r="F22" s="18" t="s">
        <v>82</v>
      </c>
      <c r="I22" s="56">
        <f>I5+J5+K5+L5-I17-I18-I19-I20</f>
        <v>419</v>
      </c>
      <c r="K22" t="s">
        <v>61</v>
      </c>
      <c r="L22" s="18">
        <v>200</v>
      </c>
      <c r="M22" s="18">
        <v>100</v>
      </c>
      <c r="N22" s="65">
        <v>150</v>
      </c>
      <c r="O22" s="59">
        <f t="shared" si="0"/>
        <v>31</v>
      </c>
    </row>
    <row r="23" spans="1:15">
      <c r="A23" s="70"/>
      <c r="B23" s="39" t="s">
        <v>39</v>
      </c>
      <c r="C23" s="11">
        <v>300000</v>
      </c>
      <c r="D23" s="23">
        <v>31000</v>
      </c>
      <c r="E23" t="s">
        <v>29</v>
      </c>
      <c r="I23" s="55">
        <f>I7+J7</f>
        <v>386</v>
      </c>
      <c r="K23" t="s">
        <v>64</v>
      </c>
      <c r="L23" s="18">
        <v>100</v>
      </c>
      <c r="M23" s="18">
        <v>200</v>
      </c>
      <c r="N23" s="64">
        <v>100</v>
      </c>
      <c r="O23" s="59">
        <f t="shared" si="0"/>
        <v>14</v>
      </c>
    </row>
    <row r="24" spans="1:15">
      <c r="A24" s="70"/>
      <c r="B24" s="39" t="s">
        <v>18</v>
      </c>
      <c r="C24" s="17">
        <v>1000000</v>
      </c>
      <c r="D24" s="24">
        <v>401412</v>
      </c>
      <c r="E24" t="s">
        <v>30</v>
      </c>
      <c r="G24" s="50">
        <f>I14-D14</f>
        <v>0</v>
      </c>
      <c r="H24" s="49"/>
    </row>
    <row r="25" spans="1:15">
      <c r="A25" s="70"/>
      <c r="B25" s="39" t="s">
        <v>8</v>
      </c>
      <c r="C25" s="17">
        <v>100000</v>
      </c>
      <c r="D25" s="24">
        <v>98797</v>
      </c>
      <c r="E25" t="s">
        <v>31</v>
      </c>
      <c r="O25" s="53"/>
    </row>
    <row r="26" spans="1:15">
      <c r="A26" s="70"/>
      <c r="B26" s="39" t="s">
        <v>17</v>
      </c>
      <c r="C26" s="17">
        <v>350000</v>
      </c>
      <c r="D26" s="24">
        <v>327561</v>
      </c>
      <c r="E26" t="s">
        <v>32</v>
      </c>
      <c r="H26" s="49"/>
      <c r="I26" s="20" t="s">
        <v>79</v>
      </c>
    </row>
    <row r="27" spans="1:15">
      <c r="A27" s="70"/>
      <c r="B27" s="39" t="s">
        <v>71</v>
      </c>
      <c r="C27" s="17"/>
      <c r="D27" s="24"/>
      <c r="E27" t="s">
        <v>33</v>
      </c>
      <c r="G27" s="68" t="s">
        <v>57</v>
      </c>
      <c r="H27" s="68"/>
      <c r="I27" s="60">
        <v>491</v>
      </c>
      <c r="J27" s="60">
        <f>I27*K27</f>
        <v>1227500</v>
      </c>
      <c r="K27" s="60">
        <v>2500</v>
      </c>
      <c r="L27">
        <v>3500</v>
      </c>
      <c r="O27" s="53"/>
    </row>
    <row r="28" spans="1:15">
      <c r="A28" s="70"/>
      <c r="B28" s="39" t="s">
        <v>72</v>
      </c>
      <c r="C28" s="58">
        <v>400000</v>
      </c>
      <c r="D28" s="24">
        <v>2999</v>
      </c>
      <c r="E28" t="s">
        <v>34</v>
      </c>
      <c r="G28" s="68" t="s">
        <v>58</v>
      </c>
      <c r="H28" s="68"/>
      <c r="I28" s="60">
        <v>87</v>
      </c>
      <c r="J28" s="60">
        <f>I28*K28</f>
        <v>435000</v>
      </c>
      <c r="K28" s="60">
        <v>5000</v>
      </c>
      <c r="L28">
        <v>6150</v>
      </c>
    </row>
    <row r="29" spans="1:15">
      <c r="A29" s="70"/>
      <c r="B29" s="39" t="s">
        <v>15</v>
      </c>
      <c r="C29" s="11">
        <v>350000</v>
      </c>
      <c r="D29" s="24">
        <v>377500</v>
      </c>
      <c r="E29" t="s">
        <v>35</v>
      </c>
      <c r="G29" s="68" t="s">
        <v>59</v>
      </c>
      <c r="H29" s="68"/>
      <c r="I29" s="60">
        <v>351</v>
      </c>
      <c r="J29" s="60">
        <f>I29*K29</f>
        <v>2106000</v>
      </c>
      <c r="K29" s="60">
        <v>6000</v>
      </c>
      <c r="L29">
        <v>7166</v>
      </c>
    </row>
    <row r="30" spans="1:15">
      <c r="A30" s="70"/>
      <c r="B30" s="39" t="s">
        <v>9</v>
      </c>
      <c r="C30" s="22">
        <v>200000</v>
      </c>
      <c r="D30" s="24">
        <v>293500</v>
      </c>
      <c r="E30" t="s">
        <v>36</v>
      </c>
      <c r="G30" s="68" t="s">
        <v>60</v>
      </c>
      <c r="H30" s="68"/>
      <c r="I30" s="60">
        <v>7</v>
      </c>
      <c r="J30" s="60">
        <f>I30*K30</f>
        <v>49000</v>
      </c>
      <c r="K30" s="60">
        <v>7000</v>
      </c>
      <c r="L30">
        <v>8300</v>
      </c>
    </row>
    <row r="31" spans="1:15">
      <c r="A31" s="70"/>
      <c r="B31" s="39" t="s">
        <v>76</v>
      </c>
      <c r="C31" s="22">
        <v>0</v>
      </c>
      <c r="D31" s="24">
        <v>61330</v>
      </c>
      <c r="E31" t="s">
        <v>77</v>
      </c>
      <c r="F31" s="18" t="s">
        <v>83</v>
      </c>
      <c r="I31" s="61"/>
      <c r="J31" s="62">
        <f>SUM(J27:J30)</f>
        <v>3817500</v>
      </c>
      <c r="K31" s="61"/>
    </row>
    <row r="32" spans="1:15">
      <c r="A32" s="70"/>
      <c r="B32" s="39" t="s">
        <v>10</v>
      </c>
      <c r="C32" s="16">
        <v>65000</v>
      </c>
      <c r="D32" s="24">
        <v>46523</v>
      </c>
      <c r="E32" t="s">
        <v>37</v>
      </c>
      <c r="I32" s="61"/>
      <c r="J32" s="63">
        <f>J31-J21</f>
        <v>1626500</v>
      </c>
      <c r="K32" s="61"/>
    </row>
    <row r="33" spans="1:5">
      <c r="A33" s="71"/>
      <c r="B33" s="39" t="s">
        <v>11</v>
      </c>
      <c r="C33" s="17">
        <v>20000</v>
      </c>
      <c r="D33" s="24">
        <v>2065</v>
      </c>
      <c r="E33" t="s">
        <v>38</v>
      </c>
    </row>
    <row r="34" spans="1:5">
      <c r="A34" s="54"/>
    </row>
  </sheetData>
  <mergeCells count="5">
    <mergeCell ref="A16:A33"/>
    <mergeCell ref="A1:B1"/>
    <mergeCell ref="A2:A12"/>
    <mergeCell ref="A13:B13"/>
    <mergeCell ref="A15:B1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2020</vt:lpstr>
      <vt:lpstr>'2020'!Nyomtatási_terület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Guriga</cp:lastModifiedBy>
  <cp:lastPrinted>2012-12-12T16:37:29Z</cp:lastPrinted>
  <dcterms:created xsi:type="dcterms:W3CDTF">2006-12-02T11:27:14Z</dcterms:created>
  <dcterms:modified xsi:type="dcterms:W3CDTF">2020-11-08T08:03:50Z</dcterms:modified>
</cp:coreProperties>
</file>